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075" activeTab="0"/>
  </bookViews>
  <sheets>
    <sheet name="ContractareAugDec2021" sheetId="1" r:id="rId1"/>
  </sheets>
  <definedNames>
    <definedName name="_xlnm.Print_Area" localSheetId="0">'ContractareAugDec2021'!$A$1:$N$54</definedName>
  </definedNames>
  <calcPr fullCalcOnLoad="1"/>
</workbook>
</file>

<file path=xl/sharedStrings.xml><?xml version="1.0" encoding="utf-8"?>
<sst xmlns="http://schemas.openxmlformats.org/spreadsheetml/2006/main" count="104" uniqueCount="43">
  <si>
    <t>CASA DE ASIGURARI DE SANATATE COVASNA</t>
  </si>
  <si>
    <t>Trim.III (2 luni)</t>
  </si>
  <si>
    <t>Trim.IV</t>
  </si>
  <si>
    <t xml:space="preserve">NUMAR PUNCTE AFERENTE CRITERIILOR DE REPARTIZARE A SUMELOR DISPONIBILE - SERVICII MEDICALE DE RECUPERARE MEDICALA IN AMBULATORIU </t>
  </si>
  <si>
    <t xml:space="preserve"> POTRIVIT PREVEDERILOR ORDINULUI NR. 397/836/2018</t>
  </si>
  <si>
    <t>Nr. crt.</t>
  </si>
  <si>
    <t>Furnizori de analize medicale</t>
  </si>
  <si>
    <t>CRITERIUL EVALUARE</t>
  </si>
  <si>
    <t>CRITERIUL CALITATE (3a)</t>
  </si>
  <si>
    <t>CRITERIUL CALITATE (3b)</t>
  </si>
  <si>
    <t>% tip furnizor</t>
  </si>
  <si>
    <t>Sume repartizate / Oct</t>
  </si>
  <si>
    <t>Sume repartizate / Nov.</t>
  </si>
  <si>
    <t>Sume repartizate / Dec</t>
  </si>
  <si>
    <t xml:space="preserve">NR. PUNCTE </t>
  </si>
  <si>
    <t>Suma aferentă</t>
  </si>
  <si>
    <t>Total sume repartizate pe Sem.II 2020</t>
  </si>
  <si>
    <t xml:space="preserve">Total sume repartizate pe Trim.III </t>
  </si>
  <si>
    <t>Total sume repartizate pe Trim.IV</t>
  </si>
  <si>
    <t>8=3+5+7</t>
  </si>
  <si>
    <t>Andimed</t>
  </si>
  <si>
    <t>Pro-Vitam</t>
  </si>
  <si>
    <t>PDR-Medis</t>
  </si>
  <si>
    <t>Spitalul Orasenesc Baraolt</t>
  </si>
  <si>
    <t>x</t>
  </si>
  <si>
    <t>TOTAL</t>
  </si>
  <si>
    <t>Valoarea unui punct aferenta criteriului</t>
  </si>
  <si>
    <t>Suma aferenta criteriului</t>
  </si>
  <si>
    <t>Furnizori de radiologie și imagistică medicală</t>
  </si>
  <si>
    <t>CRITERIUL DISPONIBILITATE</t>
  </si>
  <si>
    <t>Spitalul Judetean de Urgentă Sf.Ghe.</t>
  </si>
  <si>
    <t>Spitalul Municipal Tg.Secuiesc</t>
  </si>
  <si>
    <t>Tomorad Expert</t>
  </si>
  <si>
    <t>Pro-Vitam ecografie</t>
  </si>
  <si>
    <t>Furnizori de anatomopatologie</t>
  </si>
  <si>
    <t>Servicii neofertate în județul Covasna</t>
  </si>
  <si>
    <t>Total sume repartizate peSem.I 2020</t>
  </si>
  <si>
    <t xml:space="preserve">Scintigrafie </t>
  </si>
  <si>
    <t>Angiocoronografie</t>
  </si>
  <si>
    <t>Credite de angajamente  disponibile (P 5896/ 27.07.2021)</t>
  </si>
  <si>
    <t>Total sume propuse a fi angajate pe per. AUG-DEC 2021</t>
  </si>
  <si>
    <t>Intocmit,</t>
  </si>
  <si>
    <r>
      <t xml:space="preserve">Notă de fundamentare pentru stabilirea sumelor propuse a fi angajate pentru servicii medicale paraclinice în </t>
    </r>
    <r>
      <rPr>
        <b/>
        <sz val="10"/>
        <rFont val="Arial"/>
        <family val="2"/>
      </rPr>
      <t>per. AUG-DEC 2021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</si>
</sst>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_);[Red]\(0.00\)"/>
    <numFmt numFmtId="175" formatCode="#,##0.000"/>
    <numFmt numFmtId="176" formatCode="0.000%"/>
    <numFmt numFmtId="177" formatCode="[$-409]dddd\,\ mmmm\ dd\,\ yyyy"/>
    <numFmt numFmtId="178" formatCode="[$-409]dd\-mmm\-yy;@"/>
    <numFmt numFmtId="179" formatCode="[$-409]d\-mmm\-yyyy;@"/>
    <numFmt numFmtId="180" formatCode="0.0000"/>
    <numFmt numFmtId="181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3" fontId="0" fillId="0" borderId="7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2" fontId="21" fillId="0" borderId="0" xfId="57" applyNumberFormat="1" applyFont="1" applyFill="1" applyBorder="1" applyAlignment="1">
      <alignment vertical="center"/>
      <protection/>
    </xf>
    <xf numFmtId="2" fontId="22" fillId="0" borderId="0" xfId="57" applyNumberFormat="1" applyFont="1" applyFill="1" applyBorder="1" applyAlignment="1">
      <alignment vertical="center" wrapText="1"/>
      <protection/>
    </xf>
    <xf numFmtId="3" fontId="21" fillId="0" borderId="0" xfId="60" applyNumberFormat="1" applyFont="1" applyAlignment="1">
      <alignment horizont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23" fillId="0" borderId="0" xfId="57" applyNumberFormat="1" applyFont="1" applyFill="1" applyBorder="1" applyAlignment="1">
      <alignment vertical="center" wrapText="1"/>
      <protection/>
    </xf>
    <xf numFmtId="0" fontId="0" fillId="0" borderId="0" xfId="58" applyFont="1" applyFill="1" applyAlignment="1">
      <alignment horizontal="left" vertical="center" wrapText="1"/>
      <protection/>
    </xf>
    <xf numFmtId="0" fontId="21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2" fillId="0" borderId="0" xfId="58" applyFont="1" applyFill="1" applyAlignment="1">
      <alignment horizontal="center" vertical="center" wrapText="1"/>
      <protection/>
    </xf>
    <xf numFmtId="0" fontId="21" fillId="0" borderId="0" xfId="57" applyNumberFormat="1" applyFont="1" applyFill="1" applyBorder="1" applyAlignment="1">
      <alignment vertical="center"/>
      <protection/>
    </xf>
    <xf numFmtId="0" fontId="21" fillId="0" borderId="0" xfId="57" applyNumberFormat="1" applyFont="1" applyFill="1" applyBorder="1" applyAlignment="1">
      <alignment vertical="center" wrapText="1"/>
      <protection/>
    </xf>
    <xf numFmtId="3" fontId="21" fillId="0" borderId="0" xfId="60" applyNumberFormat="1" applyFont="1" applyAlignment="1">
      <alignment horizontal="center"/>
      <protection/>
    </xf>
    <xf numFmtId="0" fontId="0" fillId="0" borderId="0" xfId="60" applyFont="1">
      <alignment/>
      <protection/>
    </xf>
    <xf numFmtId="0" fontId="21" fillId="0" borderId="0" xfId="57" applyNumberFormat="1" applyFont="1" applyFill="1" applyBorder="1" applyAlignment="1">
      <alignment horizontal="center" vertical="center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4" fontId="0" fillId="0" borderId="0" xfId="58" applyNumberFormat="1" applyFont="1" applyFill="1" applyAlignment="1">
      <alignment vertical="center"/>
      <protection/>
    </xf>
    <xf numFmtId="3" fontId="21" fillId="24" borderId="0" xfId="60" applyNumberFormat="1" applyFont="1" applyFill="1" applyAlignment="1">
      <alignment horizontal="center"/>
      <protection/>
    </xf>
    <xf numFmtId="0" fontId="21" fillId="0" borderId="0" xfId="58" applyFont="1" applyFill="1" applyBorder="1" applyAlignment="1">
      <alignment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59" applyFont="1" applyFill="1" applyBorder="1" applyAlignment="1">
      <alignment horizontal="center" vertical="center" wrapText="1"/>
      <protection/>
    </xf>
    <xf numFmtId="4" fontId="24" fillId="0" borderId="12" xfId="58" applyNumberFormat="1" applyFont="1" applyFill="1" applyBorder="1" applyAlignment="1">
      <alignment horizontal="center" vertical="center" wrapText="1"/>
      <protection/>
    </xf>
    <xf numFmtId="4" fontId="24" fillId="0" borderId="13" xfId="58" applyNumberFormat="1" applyFont="1" applyFill="1" applyBorder="1" applyAlignment="1">
      <alignment horizontal="center" vertical="center" wrapText="1"/>
      <protection/>
    </xf>
    <xf numFmtId="4" fontId="24" fillId="0" borderId="14" xfId="58" applyNumberFormat="1" applyFont="1" applyFill="1" applyBorder="1" applyAlignment="1">
      <alignment horizontal="center" vertical="center" wrapText="1"/>
      <protection/>
    </xf>
    <xf numFmtId="3" fontId="24" fillId="0" borderId="15" xfId="60" applyNumberFormat="1" applyFont="1" applyBorder="1" applyAlignment="1">
      <alignment horizontal="center" vertical="center" wrapText="1"/>
      <protection/>
    </xf>
    <xf numFmtId="3" fontId="0" fillId="0" borderId="16" xfId="60" applyNumberFormat="1" applyFont="1" applyBorder="1" applyAlignment="1">
      <alignment horizontal="center" vertical="center" wrapText="1"/>
      <protection/>
    </xf>
    <xf numFmtId="3" fontId="0" fillId="0" borderId="7" xfId="60" applyNumberFormat="1" applyFont="1" applyBorder="1" applyAlignment="1">
      <alignment horizontal="center" vertical="center" wrapText="1"/>
      <protection/>
    </xf>
    <xf numFmtId="0" fontId="21" fillId="0" borderId="17" xfId="58" applyFont="1" applyFill="1" applyBorder="1" applyAlignment="1">
      <alignment horizontal="center" vertical="center" wrapText="1"/>
      <protection/>
    </xf>
    <xf numFmtId="0" fontId="21" fillId="0" borderId="18" xfId="59" applyFont="1" applyFill="1" applyBorder="1" applyAlignment="1">
      <alignment horizontal="center" vertical="center" wrapText="1"/>
      <protection/>
    </xf>
    <xf numFmtId="9" fontId="24" fillId="0" borderId="19" xfId="58" applyNumberFormat="1" applyFont="1" applyFill="1" applyBorder="1" applyAlignment="1">
      <alignment horizontal="center" vertical="center" wrapText="1"/>
      <protection/>
    </xf>
    <xf numFmtId="9" fontId="24" fillId="0" borderId="20" xfId="58" applyNumberFormat="1" applyFont="1" applyFill="1" applyBorder="1" applyAlignment="1">
      <alignment horizontal="center" vertical="center" wrapText="1"/>
      <protection/>
    </xf>
    <xf numFmtId="9" fontId="24" fillId="0" borderId="21" xfId="58" applyNumberFormat="1" applyFont="1" applyFill="1" applyBorder="1" applyAlignment="1">
      <alignment horizontal="center" vertical="center" wrapText="1"/>
      <protection/>
    </xf>
    <xf numFmtId="10" fontId="24" fillId="0" borderId="22" xfId="60" applyNumberFormat="1" applyFont="1" applyBorder="1" applyAlignment="1">
      <alignment horizontal="center" vertical="center" wrapText="1"/>
      <protection/>
    </xf>
    <xf numFmtId="0" fontId="21" fillId="0" borderId="23" xfId="58" applyFont="1" applyFill="1" applyBorder="1" applyAlignment="1">
      <alignment horizontal="center" vertical="center" wrapText="1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4" fontId="25" fillId="0" borderId="23" xfId="58" applyNumberFormat="1" applyFont="1" applyFill="1" applyBorder="1" applyAlignment="1">
      <alignment horizontal="center" vertical="center" wrapText="1"/>
      <protection/>
    </xf>
    <xf numFmtId="4" fontId="25" fillId="0" borderId="19" xfId="58" applyNumberFormat="1" applyFont="1" applyFill="1" applyBorder="1" applyAlignment="1">
      <alignment horizontal="center" vertical="center" wrapText="1"/>
      <protection/>
    </xf>
    <xf numFmtId="3" fontId="21" fillId="0" borderId="24" xfId="60" applyNumberFormat="1" applyFont="1" applyBorder="1" applyAlignment="1">
      <alignment horizontal="center" vertical="center" wrapText="1"/>
      <protection/>
    </xf>
    <xf numFmtId="3" fontId="24" fillId="0" borderId="24" xfId="60" applyNumberFormat="1" applyFont="1" applyBorder="1" applyAlignment="1">
      <alignment horizontal="center" vertical="center" wrapText="1"/>
      <protection/>
    </xf>
    <xf numFmtId="0" fontId="20" fillId="0" borderId="0" xfId="60" applyFont="1" applyAlignment="1">
      <alignment horizontal="center" vertical="center"/>
      <protection/>
    </xf>
    <xf numFmtId="1" fontId="26" fillId="0" borderId="7" xfId="57" applyNumberFormat="1" applyFont="1" applyFill="1" applyBorder="1" applyAlignment="1">
      <alignment horizontal="center" vertical="center" wrapText="1"/>
      <protection/>
    </xf>
    <xf numFmtId="1" fontId="26" fillId="0" borderId="25" xfId="59" applyNumberFormat="1" applyFont="1" applyFill="1" applyBorder="1" applyAlignment="1">
      <alignment horizontal="center" vertical="center" wrapText="1"/>
      <protection/>
    </xf>
    <xf numFmtId="1" fontId="26" fillId="0" borderId="7" xfId="58" applyNumberFormat="1" applyFont="1" applyFill="1" applyBorder="1" applyAlignment="1">
      <alignment horizontal="center" vertical="center" wrapText="1"/>
      <protection/>
    </xf>
    <xf numFmtId="1" fontId="26" fillId="0" borderId="25" xfId="58" applyNumberFormat="1" applyFont="1" applyFill="1" applyBorder="1" applyAlignment="1">
      <alignment horizontal="center" vertical="center" wrapText="1"/>
      <protection/>
    </xf>
    <xf numFmtId="3" fontId="26" fillId="0" borderId="26" xfId="60" applyNumberFormat="1" applyFont="1" applyBorder="1" applyAlignment="1">
      <alignment horizontal="center"/>
      <protection/>
    </xf>
    <xf numFmtId="3" fontId="27" fillId="0" borderId="16" xfId="60" applyNumberFormat="1" applyFont="1" applyBorder="1" applyAlignment="1">
      <alignment horizontal="center"/>
      <protection/>
    </xf>
    <xf numFmtId="3" fontId="27" fillId="0" borderId="7" xfId="60" applyNumberFormat="1" applyFont="1" applyBorder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0" fontId="0" fillId="0" borderId="7" xfId="57" applyNumberFormat="1" applyFont="1" applyFill="1" applyBorder="1" applyAlignment="1">
      <alignment horizontal="center" vertical="center" wrapText="1"/>
      <protection/>
    </xf>
    <xf numFmtId="0" fontId="21" fillId="0" borderId="7" xfId="0" applyFont="1" applyBorder="1" applyAlignment="1">
      <alignment horizontal="center" wrapText="1"/>
    </xf>
    <xf numFmtId="4" fontId="0" fillId="0" borderId="7" xfId="58" applyNumberFormat="1" applyFont="1" applyFill="1" applyBorder="1" applyAlignment="1">
      <alignment horizontal="center" vertical="center" wrapText="1"/>
      <protection/>
    </xf>
    <xf numFmtId="4" fontId="21" fillId="0" borderId="7" xfId="58" applyNumberFormat="1" applyFont="1" applyFill="1" applyBorder="1" applyAlignment="1">
      <alignment horizontal="center" vertical="center" wrapText="1"/>
      <protection/>
    </xf>
    <xf numFmtId="3" fontId="21" fillId="0" borderId="26" xfId="60" applyNumberFormat="1" applyFont="1" applyBorder="1" applyAlignment="1">
      <alignment horizontal="center" vertical="center"/>
      <protection/>
    </xf>
    <xf numFmtId="3" fontId="0" fillId="0" borderId="16" xfId="60" applyNumberFormat="1" applyFont="1" applyBorder="1" applyAlignment="1">
      <alignment horizontal="center" vertical="center"/>
      <protection/>
    </xf>
    <xf numFmtId="3" fontId="0" fillId="0" borderId="7" xfId="60" applyNumberFormat="1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7" xfId="58" applyFont="1" applyFill="1" applyBorder="1" applyAlignment="1">
      <alignment horizontal="center" vertical="center"/>
      <protection/>
    </xf>
    <xf numFmtId="0" fontId="21" fillId="0" borderId="12" xfId="58" applyFont="1" applyFill="1" applyBorder="1" applyAlignment="1">
      <alignment horizontal="center" vertical="center" wrapText="1"/>
      <protection/>
    </xf>
    <xf numFmtId="4" fontId="21" fillId="0" borderId="11" xfId="58" applyNumberFormat="1" applyFont="1" applyFill="1" applyBorder="1" applyAlignment="1">
      <alignment horizontal="center" vertical="center"/>
      <protection/>
    </xf>
    <xf numFmtId="3" fontId="21" fillId="0" borderId="16" xfId="60" applyNumberFormat="1" applyFont="1" applyBorder="1" applyAlignment="1">
      <alignment horizontal="center" vertical="center"/>
      <protection/>
    </xf>
    <xf numFmtId="3" fontId="21" fillId="0" borderId="7" xfId="60" applyNumberFormat="1" applyFont="1" applyBorder="1" applyAlignment="1">
      <alignment horizontal="center" vertical="center"/>
      <protection/>
    </xf>
    <xf numFmtId="180" fontId="26" fillId="0" borderId="25" xfId="58" applyNumberFormat="1" applyFont="1" applyFill="1" applyBorder="1" applyAlignment="1">
      <alignment horizontal="center" vertical="center"/>
      <protection/>
    </xf>
    <xf numFmtId="180" fontId="28" fillId="0" borderId="25" xfId="58" applyNumberFormat="1" applyFont="1" applyFill="1" applyBorder="1" applyAlignment="1">
      <alignment horizontal="center" vertical="center" wrapText="1"/>
      <protection/>
    </xf>
    <xf numFmtId="180" fontId="26" fillId="0" borderId="16" xfId="58" applyNumberFormat="1" applyFont="1" applyFill="1" applyBorder="1" applyAlignment="1">
      <alignment horizontal="center" vertical="center"/>
      <protection/>
    </xf>
    <xf numFmtId="180" fontId="26" fillId="0" borderId="27" xfId="58" applyNumberFormat="1" applyFont="1" applyFill="1" applyBorder="1" applyAlignment="1">
      <alignment horizontal="center" vertical="center"/>
      <protection/>
    </xf>
    <xf numFmtId="180" fontId="0" fillId="0" borderId="16" xfId="60" applyNumberFormat="1" applyFont="1" applyBorder="1" applyAlignment="1">
      <alignment horizontal="center" vertical="center"/>
      <protection/>
    </xf>
    <xf numFmtId="180" fontId="0" fillId="0" borderId="7" xfId="60" applyNumberFormat="1" applyFont="1" applyBorder="1" applyAlignment="1">
      <alignment horizontal="center" vertical="center"/>
      <protection/>
    </xf>
    <xf numFmtId="180" fontId="26" fillId="0" borderId="0" xfId="60" applyNumberFormat="1" applyFont="1" applyAlignment="1">
      <alignment horizontal="center" vertical="center"/>
      <protection/>
    </xf>
    <xf numFmtId="4" fontId="26" fillId="0" borderId="7" xfId="58" applyNumberFormat="1" applyFont="1" applyFill="1" applyBorder="1" applyAlignment="1">
      <alignment horizontal="center" vertical="center"/>
      <protection/>
    </xf>
    <xf numFmtId="4" fontId="28" fillId="0" borderId="19" xfId="58" applyNumberFormat="1" applyFont="1" applyFill="1" applyBorder="1" applyAlignment="1">
      <alignment horizontal="center" vertical="center" wrapText="1"/>
      <protection/>
    </xf>
    <xf numFmtId="4" fontId="26" fillId="0" borderId="23" xfId="58" applyNumberFormat="1" applyFont="1" applyFill="1" applyBorder="1" applyAlignment="1">
      <alignment horizontal="center" vertical="center"/>
      <protection/>
    </xf>
    <xf numFmtId="4" fontId="21" fillId="0" borderId="20" xfId="58" applyNumberFormat="1" applyFont="1" applyFill="1" applyBorder="1" applyAlignment="1">
      <alignment horizontal="center" vertical="center"/>
      <protection/>
    </xf>
    <xf numFmtId="4" fontId="21" fillId="0" borderId="21" xfId="58" applyNumberFormat="1" applyFont="1" applyFill="1" applyBorder="1" applyAlignment="1">
      <alignment horizontal="center" vertical="center"/>
      <protection/>
    </xf>
    <xf numFmtId="3" fontId="21" fillId="24" borderId="28" xfId="60" applyNumberFormat="1" applyFont="1" applyFill="1" applyBorder="1" applyAlignment="1">
      <alignment horizontal="center" vertical="center"/>
      <protection/>
    </xf>
    <xf numFmtId="4" fontId="0" fillId="24" borderId="16" xfId="60" applyNumberFormat="1" applyFont="1" applyFill="1" applyBorder="1" applyAlignment="1">
      <alignment horizontal="center" vertical="center"/>
      <protection/>
    </xf>
    <xf numFmtId="4" fontId="0" fillId="24" borderId="7" xfId="60" applyNumberFormat="1" applyFont="1" applyFill="1" applyBorder="1" applyAlignment="1">
      <alignment horizontal="center" vertical="center"/>
      <protection/>
    </xf>
    <xf numFmtId="4" fontId="21" fillId="0" borderId="0" xfId="60" applyNumberFormat="1" applyFont="1" applyAlignment="1">
      <alignment horizontal="center" vertical="center"/>
      <protection/>
    </xf>
    <xf numFmtId="0" fontId="26" fillId="0" borderId="0" xfId="58" applyFont="1" applyFill="1" applyBorder="1" applyAlignment="1">
      <alignment horizontal="center" vertical="center"/>
      <protection/>
    </xf>
    <xf numFmtId="0" fontId="26" fillId="0" borderId="0" xfId="58" applyFont="1" applyFill="1" applyBorder="1" applyAlignment="1">
      <alignment horizontal="center" vertical="center" wrapText="1"/>
      <protection/>
    </xf>
    <xf numFmtId="4" fontId="21" fillId="0" borderId="0" xfId="58" applyNumberFormat="1" applyFont="1" applyFill="1" applyBorder="1" applyAlignment="1">
      <alignment horizontal="center" vertical="center"/>
      <protection/>
    </xf>
    <xf numFmtId="3" fontId="21" fillId="0" borderId="0" xfId="60" applyNumberFormat="1" applyFont="1" applyFill="1" applyBorder="1" applyAlignment="1">
      <alignment horizontal="center" vertical="center"/>
      <protection/>
    </xf>
    <xf numFmtId="3" fontId="0" fillId="0" borderId="0" xfId="60" applyNumberFormat="1" applyFont="1" applyFill="1" applyBorder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0" fillId="0" borderId="0" xfId="58" applyFont="1" applyFill="1" applyAlignment="1">
      <alignment vertical="center"/>
      <protection/>
    </xf>
    <xf numFmtId="0" fontId="0" fillId="0" borderId="0" xfId="58" applyFont="1" applyFill="1" applyAlignment="1">
      <alignment vertical="center" wrapText="1"/>
      <protection/>
    </xf>
    <xf numFmtId="4" fontId="0" fillId="0" borderId="0" xfId="58" applyNumberFormat="1" applyFont="1" applyFill="1" applyAlignment="1">
      <alignment vertical="center"/>
      <protection/>
    </xf>
    <xf numFmtId="4" fontId="21" fillId="0" borderId="12" xfId="58" applyNumberFormat="1" applyFont="1" applyFill="1" applyBorder="1" applyAlignment="1">
      <alignment horizontal="center" vertical="center" wrapText="1"/>
      <protection/>
    </xf>
    <xf numFmtId="4" fontId="21" fillId="0" borderId="13" xfId="58" applyNumberFormat="1" applyFont="1" applyFill="1" applyBorder="1" applyAlignment="1">
      <alignment horizontal="center" vertical="center" wrapText="1"/>
      <protection/>
    </xf>
    <xf numFmtId="4" fontId="21" fillId="0" borderId="14" xfId="58" applyNumberFormat="1" applyFont="1" applyFill="1" applyBorder="1" applyAlignment="1">
      <alignment horizontal="center" vertical="center" wrapText="1"/>
      <protection/>
    </xf>
    <xf numFmtId="9" fontId="21" fillId="0" borderId="19" xfId="58" applyNumberFormat="1" applyFont="1" applyFill="1" applyBorder="1" applyAlignment="1">
      <alignment horizontal="center" vertical="center" wrapText="1"/>
      <protection/>
    </xf>
    <xf numFmtId="9" fontId="21" fillId="0" borderId="20" xfId="58" applyNumberFormat="1" applyFont="1" applyFill="1" applyBorder="1" applyAlignment="1">
      <alignment horizontal="center" vertical="center" wrapText="1"/>
      <protection/>
    </xf>
    <xf numFmtId="9" fontId="21" fillId="0" borderId="21" xfId="58" applyNumberFormat="1" applyFont="1" applyFill="1" applyBorder="1" applyAlignment="1">
      <alignment horizontal="center" vertical="center" wrapText="1"/>
      <protection/>
    </xf>
    <xf numFmtId="3" fontId="21" fillId="24" borderId="26" xfId="60" applyNumberFormat="1" applyFont="1" applyFill="1" applyBorder="1" applyAlignment="1">
      <alignment horizontal="center" vertical="center"/>
      <protection/>
    </xf>
    <xf numFmtId="0" fontId="0" fillId="0" borderId="0" xfId="60" applyAlignment="1">
      <alignment wrapText="1"/>
      <protection/>
    </xf>
    <xf numFmtId="3" fontId="0" fillId="0" borderId="0" xfId="60" applyNumberFormat="1" applyFont="1">
      <alignment/>
      <protection/>
    </xf>
    <xf numFmtId="3" fontId="24" fillId="0" borderId="29" xfId="60" applyNumberFormat="1" applyFont="1" applyBorder="1" applyAlignment="1">
      <alignment horizontal="center" vertical="center" wrapText="1"/>
      <protection/>
    </xf>
    <xf numFmtId="3" fontId="29" fillId="0" borderId="30" xfId="60" applyNumberFormat="1" applyFont="1" applyBorder="1" applyAlignment="1">
      <alignment horizontal="center" vertical="center" wrapText="1"/>
      <protection/>
    </xf>
    <xf numFmtId="3" fontId="24" fillId="0" borderId="30" xfId="60" applyNumberFormat="1" applyFont="1" applyBorder="1" applyAlignment="1">
      <alignment horizontal="center" vertical="center" wrapText="1"/>
      <protection/>
    </xf>
    <xf numFmtId="3" fontId="24" fillId="0" borderId="31" xfId="60" applyNumberFormat="1" applyFont="1" applyBorder="1" applyAlignment="1">
      <alignment horizontal="center" vertical="center" wrapText="1"/>
      <protection/>
    </xf>
    <xf numFmtId="3" fontId="24" fillId="0" borderId="32" xfId="60" applyNumberFormat="1" applyFont="1" applyBorder="1" applyAlignment="1">
      <alignment horizontal="center" vertical="center" wrapText="1"/>
      <protection/>
    </xf>
    <xf numFmtId="3" fontId="29" fillId="0" borderId="7" xfId="60" applyNumberFormat="1" applyFont="1" applyBorder="1" applyAlignment="1">
      <alignment horizontal="center" vertical="center" wrapText="1"/>
      <protection/>
    </xf>
    <xf numFmtId="3" fontId="24" fillId="0" borderId="7" xfId="60" applyNumberFormat="1" applyFont="1" applyBorder="1" applyAlignment="1">
      <alignment horizontal="center" vertical="center" wrapText="1"/>
      <protection/>
    </xf>
    <xf numFmtId="3" fontId="24" fillId="0" borderId="33" xfId="60" applyNumberFormat="1" applyFont="1" applyBorder="1" applyAlignment="1">
      <alignment horizontal="center" vertical="center" wrapText="1"/>
      <protection/>
    </xf>
    <xf numFmtId="3" fontId="26" fillId="0" borderId="32" xfId="60" applyNumberFormat="1" applyFont="1" applyBorder="1" applyAlignment="1">
      <alignment horizontal="center"/>
      <protection/>
    </xf>
    <xf numFmtId="3" fontId="26" fillId="0" borderId="7" xfId="60" applyNumberFormat="1" applyFont="1" applyBorder="1" applyAlignment="1">
      <alignment horizontal="center"/>
      <protection/>
    </xf>
    <xf numFmtId="3" fontId="26" fillId="0" borderId="33" xfId="60" applyNumberFormat="1" applyFont="1" applyBorder="1" applyAlignment="1">
      <alignment horizontal="center"/>
      <protection/>
    </xf>
    <xf numFmtId="0" fontId="21" fillId="0" borderId="7" xfId="57" applyNumberFormat="1" applyFont="1" applyFill="1" applyBorder="1" applyAlignment="1">
      <alignment horizontal="center" vertical="center" wrapText="1"/>
      <protection/>
    </xf>
    <xf numFmtId="4" fontId="21" fillId="0" borderId="25" xfId="58" applyNumberFormat="1" applyFont="1" applyFill="1" applyBorder="1" applyAlignment="1">
      <alignment horizontal="center" vertical="center" wrapText="1"/>
      <protection/>
    </xf>
    <xf numFmtId="3" fontId="21" fillId="24" borderId="32" xfId="60" applyNumberFormat="1" applyFont="1" applyFill="1" applyBorder="1" applyAlignment="1">
      <alignment horizontal="center" vertical="center"/>
      <protection/>
    </xf>
    <xf numFmtId="3" fontId="21" fillId="24" borderId="7" xfId="60" applyNumberFormat="1" applyFont="1" applyFill="1" applyBorder="1" applyAlignment="1">
      <alignment horizontal="center" vertical="center"/>
      <protection/>
    </xf>
    <xf numFmtId="3" fontId="21" fillId="24" borderId="33" xfId="60" applyNumberFormat="1" applyFont="1" applyFill="1" applyBorder="1" applyAlignment="1">
      <alignment horizontal="center" vertical="center"/>
      <protection/>
    </xf>
    <xf numFmtId="0" fontId="21" fillId="0" borderId="7" xfId="60" applyFont="1" applyBorder="1" applyAlignment="1">
      <alignment horizontal="center"/>
      <protection/>
    </xf>
    <xf numFmtId="0" fontId="21" fillId="0" borderId="7" xfId="60" applyFont="1" applyBorder="1" applyAlignment="1">
      <alignment horizontal="center" wrapText="1"/>
      <protection/>
    </xf>
    <xf numFmtId="0" fontId="21" fillId="0" borderId="25" xfId="60" applyFont="1" applyBorder="1" applyAlignment="1">
      <alignment horizontal="center"/>
      <protection/>
    </xf>
    <xf numFmtId="3" fontId="21" fillId="24" borderId="34" xfId="60" applyNumberFormat="1" applyFont="1" applyFill="1" applyBorder="1" applyAlignment="1">
      <alignment horizontal="center"/>
      <protection/>
    </xf>
    <xf numFmtId="0" fontId="21" fillId="0" borderId="35" xfId="60" applyFont="1" applyBorder="1" applyAlignment="1">
      <alignment horizontal="center"/>
      <protection/>
    </xf>
    <xf numFmtId="3" fontId="21" fillId="24" borderId="36" xfId="60" applyNumberFormat="1" applyFont="1" applyFill="1" applyBorder="1" applyAlignment="1">
      <alignment horizontal="center"/>
      <protection/>
    </xf>
    <xf numFmtId="3" fontId="21" fillId="24" borderId="37" xfId="60" applyNumberFormat="1" applyFont="1" applyFill="1" applyBorder="1" applyAlignment="1">
      <alignment horizontal="center"/>
      <protection/>
    </xf>
    <xf numFmtId="0" fontId="21" fillId="0" borderId="0" xfId="60" applyFont="1" applyAlignment="1">
      <alignment horizontal="center"/>
      <protection/>
    </xf>
    <xf numFmtId="0" fontId="0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 wrapText="1"/>
      <protection/>
    </xf>
    <xf numFmtId="3" fontId="21" fillId="24" borderId="0" xfId="60" applyNumberFormat="1" applyFont="1" applyFill="1">
      <alignment/>
      <protection/>
    </xf>
    <xf numFmtId="0" fontId="0" fillId="0" borderId="0" xfId="60" applyFont="1" applyAlignment="1">
      <alignment horizontal="left" wrapText="1"/>
      <protection/>
    </xf>
    <xf numFmtId="0" fontId="0" fillId="0" borderId="0" xfId="60" applyFont="1">
      <alignment/>
      <protection/>
    </xf>
    <xf numFmtId="3" fontId="30" fillId="0" borderId="0" xfId="60" applyNumberFormat="1" applyFo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_evaluare_laboratoare_06_ian_2007" xfId="58"/>
    <cellStyle name="Normal_adresabilitate" xfId="59"/>
    <cellStyle name="Normal_Repartizare fond Ian202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15" zoomScaleNormal="115" workbookViewId="0" topLeftCell="A1">
      <selection activeCell="A8" sqref="A8:C8"/>
    </sheetView>
  </sheetViews>
  <sheetFormatPr defaultColWidth="9.140625" defaultRowHeight="12.75"/>
  <cols>
    <col min="1" max="1" width="6.00390625" style="5" customWidth="1"/>
    <col min="2" max="2" width="19.8515625" style="94" customWidth="1"/>
    <col min="3" max="8" width="11.28125" style="5" customWidth="1"/>
    <col min="9" max="9" width="11.28125" style="3" customWidth="1"/>
    <col min="10" max="12" width="12.7109375" style="4" hidden="1" customWidth="1"/>
    <col min="13" max="13" width="12.8515625" style="5" customWidth="1"/>
    <col min="14" max="14" width="10.57421875" style="5" customWidth="1"/>
    <col min="15" max="16384" width="9.140625" style="5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2"/>
      <c r="B2" s="6"/>
      <c r="C2" s="6"/>
      <c r="D2" s="6"/>
      <c r="E2" s="6"/>
      <c r="F2" s="6"/>
      <c r="G2" s="6"/>
      <c r="H2" s="6"/>
    </row>
    <row r="3" spans="1:8" ht="15.75">
      <c r="A3" s="2"/>
      <c r="B3" s="6"/>
      <c r="C3" s="6"/>
      <c r="D3" s="6"/>
      <c r="E3" s="6"/>
      <c r="F3" s="6"/>
      <c r="G3" s="6"/>
      <c r="H3" s="6"/>
    </row>
    <row r="4" spans="1:14" s="9" customFormat="1" ht="15.75" customHeight="1">
      <c r="A4" s="7" t="s">
        <v>42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1</v>
      </c>
      <c r="N4" s="8" t="s">
        <v>2</v>
      </c>
    </row>
    <row r="5" spans="1:8" ht="15.75" customHeight="1">
      <c r="A5" s="10"/>
      <c r="B5" s="10"/>
      <c r="C5" s="10"/>
      <c r="D5" s="10"/>
      <c r="E5" s="10"/>
      <c r="F5" s="10"/>
      <c r="G5" s="10"/>
      <c r="H5" s="10"/>
    </row>
    <row r="6" spans="1:12" s="14" customFormat="1" ht="15" customHeight="1" hidden="1">
      <c r="A6" s="11" t="s">
        <v>3</v>
      </c>
      <c r="B6" s="12"/>
      <c r="C6" s="11"/>
      <c r="D6" s="11"/>
      <c r="E6" s="11"/>
      <c r="F6" s="11"/>
      <c r="G6" s="11"/>
      <c r="H6" s="11"/>
      <c r="I6" s="13"/>
      <c r="J6" s="4"/>
      <c r="K6" s="4"/>
      <c r="L6" s="4"/>
    </row>
    <row r="7" spans="1:12" s="14" customFormat="1" ht="18" customHeight="1" hidden="1">
      <c r="A7" s="15" t="s">
        <v>4</v>
      </c>
      <c r="B7" s="15"/>
      <c r="C7" s="15"/>
      <c r="D7" s="15"/>
      <c r="E7" s="15"/>
      <c r="F7" s="15"/>
      <c r="G7" s="15"/>
      <c r="H7" s="15"/>
      <c r="I7" s="13"/>
      <c r="J7" s="4"/>
      <c r="K7" s="4"/>
      <c r="L7" s="4"/>
    </row>
    <row r="8" spans="1:14" ht="12.75" customHeight="1">
      <c r="A8" s="16"/>
      <c r="B8" s="16"/>
      <c r="C8" s="16"/>
      <c r="D8" s="17"/>
      <c r="E8" s="17"/>
      <c r="F8" s="17"/>
      <c r="G8" s="17"/>
      <c r="H8" s="17"/>
      <c r="I8" s="18">
        <f aca="true" t="shared" si="0" ref="I8:N8">I52-I48-I47</f>
        <v>897012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580012</v>
      </c>
      <c r="N8" s="18">
        <f t="shared" si="0"/>
        <v>317000</v>
      </c>
    </row>
    <row r="9" spans="1:8" ht="6" customHeight="1" thickBot="1">
      <c r="A9" s="19"/>
      <c r="B9" s="19"/>
      <c r="C9" s="17"/>
      <c r="D9" s="17"/>
      <c r="E9" s="17"/>
      <c r="F9" s="17"/>
      <c r="G9" s="17"/>
      <c r="H9" s="17"/>
    </row>
    <row r="10" spans="1:14" s="9" customFormat="1" ht="18.75" customHeight="1">
      <c r="A10" s="20" t="s">
        <v>5</v>
      </c>
      <c r="B10" s="21" t="s">
        <v>6</v>
      </c>
      <c r="C10" s="22" t="s">
        <v>7</v>
      </c>
      <c r="D10" s="23"/>
      <c r="E10" s="22" t="s">
        <v>8</v>
      </c>
      <c r="F10" s="23"/>
      <c r="G10" s="22" t="s">
        <v>9</v>
      </c>
      <c r="H10" s="24"/>
      <c r="I10" s="25" t="s">
        <v>10</v>
      </c>
      <c r="J10" s="26" t="s">
        <v>11</v>
      </c>
      <c r="K10" s="27" t="s">
        <v>12</v>
      </c>
      <c r="L10" s="27" t="s">
        <v>13</v>
      </c>
      <c r="M10" s="25" t="s">
        <v>10</v>
      </c>
      <c r="N10" s="25" t="s">
        <v>10</v>
      </c>
    </row>
    <row r="11" spans="1:14" s="9" customFormat="1" ht="16.5" customHeight="1" thickBot="1">
      <c r="A11" s="28"/>
      <c r="B11" s="29"/>
      <c r="C11" s="30">
        <v>0.5</v>
      </c>
      <c r="D11" s="31"/>
      <c r="E11" s="30">
        <f>50%*0.5</f>
        <v>0.25</v>
      </c>
      <c r="F11" s="31"/>
      <c r="G11" s="30">
        <f>50%*0.5</f>
        <v>0.25</v>
      </c>
      <c r="H11" s="32"/>
      <c r="I11" s="33">
        <v>0.5457</v>
      </c>
      <c r="J11" s="26"/>
      <c r="K11" s="27"/>
      <c r="L11" s="27"/>
      <c r="M11" s="33">
        <v>0.5457</v>
      </c>
      <c r="N11" s="33">
        <v>0.5457</v>
      </c>
    </row>
    <row r="12" spans="1:14" s="40" customFormat="1" ht="72.75" customHeight="1">
      <c r="A12" s="34"/>
      <c r="B12" s="35"/>
      <c r="C12" s="36" t="s">
        <v>14</v>
      </c>
      <c r="D12" s="36" t="s">
        <v>15</v>
      </c>
      <c r="E12" s="36" t="s">
        <v>14</v>
      </c>
      <c r="F12" s="36" t="s">
        <v>15</v>
      </c>
      <c r="G12" s="36" t="s">
        <v>14</v>
      </c>
      <c r="H12" s="37" t="s">
        <v>15</v>
      </c>
      <c r="I12" s="38" t="s">
        <v>16</v>
      </c>
      <c r="J12" s="26"/>
      <c r="K12" s="27"/>
      <c r="L12" s="27"/>
      <c r="M12" s="39" t="s">
        <v>17</v>
      </c>
      <c r="N12" s="39" t="s">
        <v>18</v>
      </c>
    </row>
    <row r="13" spans="1:14" s="48" customFormat="1" ht="12.75">
      <c r="A13" s="41">
        <v>0</v>
      </c>
      <c r="B13" s="42">
        <v>1</v>
      </c>
      <c r="C13" s="43">
        <v>2</v>
      </c>
      <c r="D13" s="43">
        <v>3</v>
      </c>
      <c r="E13" s="43">
        <v>4</v>
      </c>
      <c r="F13" s="43">
        <v>5</v>
      </c>
      <c r="G13" s="43">
        <v>6</v>
      </c>
      <c r="H13" s="44">
        <v>7</v>
      </c>
      <c r="I13" s="45" t="s">
        <v>19</v>
      </c>
      <c r="J13" s="46"/>
      <c r="K13" s="47"/>
      <c r="L13" s="47"/>
      <c r="M13" s="45">
        <v>9</v>
      </c>
      <c r="N13" s="45">
        <v>10</v>
      </c>
    </row>
    <row r="14" spans="1:16" s="9" customFormat="1" ht="27.75" customHeight="1">
      <c r="A14" s="49">
        <v>1</v>
      </c>
      <c r="B14" s="50" t="s">
        <v>20</v>
      </c>
      <c r="C14" s="51">
        <v>437.91</v>
      </c>
      <c r="D14" s="52">
        <f>C14*C$19</f>
        <v>36527.74679806145</v>
      </c>
      <c r="E14" s="51">
        <v>504</v>
      </c>
      <c r="F14" s="52">
        <f>E14*E$19</f>
        <v>20182.223167539265</v>
      </c>
      <c r="G14" s="51">
        <v>62</v>
      </c>
      <c r="H14" s="52">
        <f>G14*G$19</f>
        <v>18415.617718446603</v>
      </c>
      <c r="I14" s="53">
        <f>ROUND(D14+F14+H14,0)</f>
        <v>75126</v>
      </c>
      <c r="J14" s="54"/>
      <c r="K14" s="55"/>
      <c r="L14" s="55"/>
      <c r="M14" s="53">
        <f>ROUND(ROUND(I14*M$20/I$20,0)/2,0)*2</f>
        <v>48578</v>
      </c>
      <c r="N14" s="53">
        <f>I14-M14</f>
        <v>26548</v>
      </c>
      <c r="O14" s="56"/>
      <c r="P14" s="56"/>
    </row>
    <row r="15" spans="1:16" s="9" customFormat="1" ht="27.75" customHeight="1">
      <c r="A15" s="49">
        <v>2</v>
      </c>
      <c r="B15" s="50" t="s">
        <v>21</v>
      </c>
      <c r="C15" s="51">
        <v>884.71</v>
      </c>
      <c r="D15" s="52">
        <f>C15*C$19</f>
        <v>73797.04247382555</v>
      </c>
      <c r="E15" s="51">
        <v>659</v>
      </c>
      <c r="F15" s="52">
        <f>E15*E$19</f>
        <v>26389.057673429317</v>
      </c>
      <c r="G15" s="51">
        <v>153</v>
      </c>
      <c r="H15" s="52">
        <f>G15*G$19</f>
        <v>45444.992111650485</v>
      </c>
      <c r="I15" s="53">
        <f>ROUND(D15+F15+H15,0)</f>
        <v>145631</v>
      </c>
      <c r="J15" s="54"/>
      <c r="K15" s="55"/>
      <c r="L15" s="55"/>
      <c r="M15" s="53">
        <f>ROUND(ROUND(I15*M$20/I$20,0)/2,0)*2</f>
        <v>94166</v>
      </c>
      <c r="N15" s="53">
        <f>I15-M15</f>
        <v>51465</v>
      </c>
      <c r="O15" s="56"/>
      <c r="P15" s="56"/>
    </row>
    <row r="16" spans="1:16" s="9" customFormat="1" ht="27.75" customHeight="1">
      <c r="A16" s="49">
        <v>3</v>
      </c>
      <c r="B16" s="50" t="s">
        <v>22</v>
      </c>
      <c r="C16" s="51">
        <v>1201.74</v>
      </c>
      <c r="D16" s="52">
        <f>C16*C$19</f>
        <v>100241.72646685934</v>
      </c>
      <c r="E16" s="51">
        <v>1681</v>
      </c>
      <c r="F16" s="52">
        <f>E16*E$19</f>
        <v>67314.12131871727</v>
      </c>
      <c r="G16" s="51">
        <v>141</v>
      </c>
      <c r="H16" s="52">
        <f>G16*G$19</f>
        <v>41880.67900485437</v>
      </c>
      <c r="I16" s="53">
        <f>ROUND(D16+F16+H16,0)-1</f>
        <v>209436</v>
      </c>
      <c r="J16" s="54"/>
      <c r="K16" s="55"/>
      <c r="L16" s="55"/>
      <c r="M16" s="53">
        <f>ROUND(ROUND(I16*M$20/I$20,0)/2,0)*2-2</f>
        <v>135420</v>
      </c>
      <c r="N16" s="53">
        <f>I16-M16</f>
        <v>74016</v>
      </c>
      <c r="O16" s="56"/>
      <c r="P16" s="56"/>
    </row>
    <row r="17" spans="1:16" s="9" customFormat="1" ht="27.75" customHeight="1">
      <c r="A17" s="49">
        <v>4</v>
      </c>
      <c r="B17" s="50" t="s">
        <v>23</v>
      </c>
      <c r="C17" s="51">
        <v>409.8</v>
      </c>
      <c r="D17" s="52">
        <f>C17*C$19</f>
        <v>34182.984261253645</v>
      </c>
      <c r="E17" s="51">
        <v>212</v>
      </c>
      <c r="F17" s="52">
        <f>E17*E$19</f>
        <v>8489.347840314136</v>
      </c>
      <c r="G17" s="51">
        <v>56</v>
      </c>
      <c r="H17" s="52">
        <f>G17*G$19</f>
        <v>16633.461165048542</v>
      </c>
      <c r="I17" s="53">
        <f>ROUND(D17+F17+H17,0)</f>
        <v>59306</v>
      </c>
      <c r="J17" s="54"/>
      <c r="K17" s="55"/>
      <c r="L17" s="55"/>
      <c r="M17" s="53">
        <f>ROUND(ROUND(I17*M$20/I$20,0)/2,0)*2</f>
        <v>38348</v>
      </c>
      <c r="N17" s="53">
        <f>I17-M17</f>
        <v>20958</v>
      </c>
      <c r="O17" s="56"/>
      <c r="P17" s="56"/>
    </row>
    <row r="18" spans="1:14" s="56" customFormat="1" ht="27.75" customHeight="1">
      <c r="A18" s="57" t="s">
        <v>24</v>
      </c>
      <c r="B18" s="58" t="s">
        <v>25</v>
      </c>
      <c r="C18" s="59">
        <f aca="true" t="shared" si="1" ref="C18:N18">SUM(C14:C17)</f>
        <v>2934.1600000000003</v>
      </c>
      <c r="D18" s="52">
        <f t="shared" si="1"/>
        <v>244749.5</v>
      </c>
      <c r="E18" s="59">
        <f t="shared" si="1"/>
        <v>3056</v>
      </c>
      <c r="F18" s="52">
        <f t="shared" si="1"/>
        <v>122374.74999999999</v>
      </c>
      <c r="G18" s="59">
        <f t="shared" si="1"/>
        <v>412</v>
      </c>
      <c r="H18" s="52">
        <f t="shared" si="1"/>
        <v>122374.75000000001</v>
      </c>
      <c r="I18" s="53">
        <f t="shared" si="1"/>
        <v>489499</v>
      </c>
      <c r="J18" s="60">
        <f t="shared" si="1"/>
        <v>0</v>
      </c>
      <c r="K18" s="61">
        <f t="shared" si="1"/>
        <v>0</v>
      </c>
      <c r="L18" s="61">
        <f t="shared" si="1"/>
        <v>0</v>
      </c>
      <c r="M18" s="53">
        <f t="shared" si="1"/>
        <v>316512</v>
      </c>
      <c r="N18" s="53">
        <f t="shared" si="1"/>
        <v>172987</v>
      </c>
    </row>
    <row r="19" spans="1:14" s="68" customFormat="1" ht="24" customHeight="1">
      <c r="A19" s="62"/>
      <c r="B19" s="63" t="s">
        <v>26</v>
      </c>
      <c r="C19" s="62">
        <f>D20/C18</f>
        <v>83.4138220137961</v>
      </c>
      <c r="D19" s="64" t="s">
        <v>24</v>
      </c>
      <c r="E19" s="62">
        <f>F20/E18</f>
        <v>40.04409358638743</v>
      </c>
      <c r="F19" s="64" t="s">
        <v>24</v>
      </c>
      <c r="G19" s="62">
        <f>H20/G18</f>
        <v>297.0260922330097</v>
      </c>
      <c r="H19" s="65" t="s">
        <v>24</v>
      </c>
      <c r="I19" s="53"/>
      <c r="J19" s="66"/>
      <c r="K19" s="67"/>
      <c r="L19" s="67"/>
      <c r="M19" s="53"/>
      <c r="N19" s="53"/>
    </row>
    <row r="20" spans="1:14" s="77" customFormat="1" ht="20.25" customHeight="1" thickBot="1">
      <c r="A20" s="69"/>
      <c r="B20" s="70" t="s">
        <v>27</v>
      </c>
      <c r="C20" s="71" t="s">
        <v>24</v>
      </c>
      <c r="D20" s="72">
        <f>$I20*C11</f>
        <v>244749.5</v>
      </c>
      <c r="E20" s="71" t="s">
        <v>24</v>
      </c>
      <c r="F20" s="72">
        <f>$I20*E11</f>
        <v>122374.75</v>
      </c>
      <c r="G20" s="71" t="s">
        <v>24</v>
      </c>
      <c r="H20" s="73">
        <f>$I20*G11</f>
        <v>122374.75</v>
      </c>
      <c r="I20" s="74">
        <f>ROUND(I$8*I11,0)</f>
        <v>489499</v>
      </c>
      <c r="J20" s="75"/>
      <c r="K20" s="76"/>
      <c r="L20" s="76"/>
      <c r="M20" s="74">
        <f>ROUND(M$8*M11,0)-1</f>
        <v>316512</v>
      </c>
      <c r="N20" s="74">
        <f>I20-M20</f>
        <v>172987</v>
      </c>
    </row>
    <row r="21" spans="1:12" s="83" customFormat="1" ht="13.5" thickBot="1">
      <c r="A21" s="78"/>
      <c r="B21" s="79"/>
      <c r="C21" s="78"/>
      <c r="D21" s="80"/>
      <c r="E21" s="78"/>
      <c r="F21" s="80"/>
      <c r="G21" s="78"/>
      <c r="H21" s="80"/>
      <c r="I21" s="81"/>
      <c r="J21" s="82"/>
      <c r="K21" s="82"/>
      <c r="L21" s="82"/>
    </row>
    <row r="22" spans="1:14" s="9" customFormat="1" ht="18" customHeight="1">
      <c r="A22" s="20" t="s">
        <v>5</v>
      </c>
      <c r="B22" s="21" t="s">
        <v>28</v>
      </c>
      <c r="C22" s="22" t="s">
        <v>7</v>
      </c>
      <c r="D22" s="23"/>
      <c r="E22" s="22" t="s">
        <v>29</v>
      </c>
      <c r="F22" s="23"/>
      <c r="G22" s="22"/>
      <c r="H22" s="24"/>
      <c r="I22" s="25" t="s">
        <v>10</v>
      </c>
      <c r="J22" s="26" t="s">
        <v>11</v>
      </c>
      <c r="K22" s="27" t="s">
        <v>12</v>
      </c>
      <c r="L22" s="27" t="s">
        <v>13</v>
      </c>
      <c r="M22" s="25" t="s">
        <v>10</v>
      </c>
      <c r="N22" s="25" t="s">
        <v>10</v>
      </c>
    </row>
    <row r="23" spans="1:14" s="9" customFormat="1" ht="16.5" customHeight="1" thickBot="1">
      <c r="A23" s="28"/>
      <c r="B23" s="29"/>
      <c r="C23" s="30">
        <v>0.9</v>
      </c>
      <c r="D23" s="31"/>
      <c r="E23" s="30">
        <v>0.1</v>
      </c>
      <c r="F23" s="31"/>
      <c r="G23" s="30"/>
      <c r="H23" s="32"/>
      <c r="I23" s="33">
        <v>0.4383</v>
      </c>
      <c r="J23" s="26"/>
      <c r="K23" s="27"/>
      <c r="L23" s="27"/>
      <c r="M23" s="33">
        <v>0.4383</v>
      </c>
      <c r="N23" s="33">
        <v>0.4383</v>
      </c>
    </row>
    <row r="24" spans="1:14" s="40" customFormat="1" ht="81.75" customHeight="1">
      <c r="A24" s="34"/>
      <c r="B24" s="35"/>
      <c r="C24" s="36" t="s">
        <v>14</v>
      </c>
      <c r="D24" s="36" t="s">
        <v>15</v>
      </c>
      <c r="E24" s="36" t="s">
        <v>14</v>
      </c>
      <c r="F24" s="36" t="s">
        <v>15</v>
      </c>
      <c r="G24" s="36"/>
      <c r="H24" s="37"/>
      <c r="I24" s="38" t="s">
        <v>16</v>
      </c>
      <c r="J24" s="26"/>
      <c r="K24" s="27"/>
      <c r="L24" s="27"/>
      <c r="M24" s="39" t="s">
        <v>17</v>
      </c>
      <c r="N24" s="39" t="s">
        <v>18</v>
      </c>
    </row>
    <row r="25" spans="1:14" s="48" customFormat="1" ht="12.75">
      <c r="A25" s="41">
        <v>0</v>
      </c>
      <c r="B25" s="42">
        <v>1</v>
      </c>
      <c r="C25" s="43">
        <v>2</v>
      </c>
      <c r="D25" s="43">
        <v>3</v>
      </c>
      <c r="E25" s="43">
        <v>4</v>
      </c>
      <c r="F25" s="43">
        <v>5</v>
      </c>
      <c r="G25" s="43">
        <v>6</v>
      </c>
      <c r="H25" s="44">
        <v>7</v>
      </c>
      <c r="I25" s="45" t="s">
        <v>19</v>
      </c>
      <c r="J25" s="46"/>
      <c r="K25" s="47"/>
      <c r="L25" s="47"/>
      <c r="M25" s="45">
        <v>9</v>
      </c>
      <c r="N25" s="45">
        <v>10</v>
      </c>
    </row>
    <row r="26" spans="1:14" s="9" customFormat="1" ht="35.25" customHeight="1">
      <c r="A26" s="49">
        <v>1</v>
      </c>
      <c r="B26" s="50" t="s">
        <v>30</v>
      </c>
      <c r="C26" s="51">
        <v>781</v>
      </c>
      <c r="D26" s="52">
        <f>C26*C$31</f>
        <v>188438.20420854527</v>
      </c>
      <c r="E26" s="51">
        <f>D26/1000</f>
        <v>188.43820420854527</v>
      </c>
      <c r="F26" s="52">
        <f>E26*E$31</f>
        <v>20937.57824539392</v>
      </c>
      <c r="G26" s="51"/>
      <c r="H26" s="52"/>
      <c r="I26" s="53">
        <f>ROUND(D26+F26+H26,0)</f>
        <v>209376</v>
      </c>
      <c r="J26" s="54"/>
      <c r="K26" s="55"/>
      <c r="L26" s="55"/>
      <c r="M26" s="53">
        <f>ROUND(ROUND(I26*M$32/I$32,0)/2,0)*2-2</f>
        <v>135382</v>
      </c>
      <c r="N26" s="53">
        <f>I26-M26</f>
        <v>73994</v>
      </c>
    </row>
    <row r="27" spans="1:14" s="9" customFormat="1" ht="27.75" customHeight="1">
      <c r="A27" s="49">
        <v>2</v>
      </c>
      <c r="B27" s="50" t="s">
        <v>31</v>
      </c>
      <c r="C27" s="51">
        <v>275.5</v>
      </c>
      <c r="D27" s="52">
        <f>C27*C$31</f>
        <v>66472.1194103127</v>
      </c>
      <c r="E27" s="51">
        <f>D27/1000</f>
        <v>66.4721194103127</v>
      </c>
      <c r="F27" s="52">
        <f>E27*E$31</f>
        <v>7385.791045590301</v>
      </c>
      <c r="G27" s="51"/>
      <c r="H27" s="52"/>
      <c r="I27" s="53">
        <f>ROUND(D27+F27+H27,0)</f>
        <v>73858</v>
      </c>
      <c r="J27" s="54"/>
      <c r="K27" s="55"/>
      <c r="L27" s="55"/>
      <c r="M27" s="53">
        <f>ROUND(ROUND(I27*M$32/I$32,0)/2,0)*2</f>
        <v>47758</v>
      </c>
      <c r="N27" s="53">
        <f>I27-M27</f>
        <v>26100</v>
      </c>
    </row>
    <row r="28" spans="1:14" s="9" customFormat="1" ht="27.75" customHeight="1">
      <c r="A28" s="49">
        <v>3</v>
      </c>
      <c r="B28" s="50" t="s">
        <v>32</v>
      </c>
      <c r="C28" s="51">
        <v>363.7</v>
      </c>
      <c r="D28" s="52">
        <f>C28*C$31</f>
        <v>87752.84874602806</v>
      </c>
      <c r="E28" s="51">
        <f>D28/1000</f>
        <v>87.75284874602806</v>
      </c>
      <c r="F28" s="52">
        <f>E28*E$31</f>
        <v>9750.316527336454</v>
      </c>
      <c r="G28" s="51"/>
      <c r="H28" s="52"/>
      <c r="I28" s="53">
        <f>ROUND(D28+F28+H28,0)</f>
        <v>97503</v>
      </c>
      <c r="J28" s="54"/>
      <c r="K28" s="55"/>
      <c r="L28" s="55"/>
      <c r="M28" s="53">
        <f>ROUND(ROUND(I28*M$32/I$32,0)/2,0)*2</f>
        <v>63046</v>
      </c>
      <c r="N28" s="53">
        <f>I28-M28</f>
        <v>34457</v>
      </c>
    </row>
    <row r="29" spans="1:14" s="9" customFormat="1" ht="27.75" customHeight="1">
      <c r="A29" s="49">
        <v>4</v>
      </c>
      <c r="B29" s="50" t="s">
        <v>33</v>
      </c>
      <c r="C29" s="51">
        <v>46.34</v>
      </c>
      <c r="D29" s="52">
        <f>C29*C$31</f>
        <v>11180.827635113943</v>
      </c>
      <c r="E29" s="51">
        <f>D29/1000</f>
        <v>11.180827635113943</v>
      </c>
      <c r="F29" s="52">
        <f>E29*E$31</f>
        <v>1242.3141816793272</v>
      </c>
      <c r="G29" s="51"/>
      <c r="H29" s="52"/>
      <c r="I29" s="53">
        <f>ROUND(D29+F29+H29,0)</f>
        <v>12423</v>
      </c>
      <c r="J29" s="54"/>
      <c r="K29" s="55"/>
      <c r="L29" s="55"/>
      <c r="M29" s="53">
        <f>ROUND(ROUND(I29*M$32/I$32,0)/2,0)*2</f>
        <v>8034</v>
      </c>
      <c r="N29" s="53">
        <f>I29-M29</f>
        <v>4389</v>
      </c>
    </row>
    <row r="30" spans="1:14" s="56" customFormat="1" ht="27.75" customHeight="1">
      <c r="A30" s="57" t="s">
        <v>24</v>
      </c>
      <c r="B30" s="58" t="s">
        <v>25</v>
      </c>
      <c r="C30" s="59">
        <f>SUM(C26:C29)</f>
        <v>1466.54</v>
      </c>
      <c r="D30" s="52">
        <f>SUM(D26:D29)</f>
        <v>353844</v>
      </c>
      <c r="E30" s="59">
        <f>SUM(E26:E29)</f>
        <v>353.84399999999994</v>
      </c>
      <c r="F30" s="52">
        <f>SUM(F26:F29)</f>
        <v>39316.00000000001</v>
      </c>
      <c r="G30" s="59"/>
      <c r="H30" s="52"/>
      <c r="I30" s="53">
        <f aca="true" t="shared" si="2" ref="I30:N30">SUM(I26:I29)</f>
        <v>393160</v>
      </c>
      <c r="J30" s="53">
        <f t="shared" si="2"/>
        <v>0</v>
      </c>
      <c r="K30" s="53">
        <f t="shared" si="2"/>
        <v>0</v>
      </c>
      <c r="L30" s="53">
        <f t="shared" si="2"/>
        <v>0</v>
      </c>
      <c r="M30" s="53">
        <f t="shared" si="2"/>
        <v>254220</v>
      </c>
      <c r="N30" s="53">
        <f t="shared" si="2"/>
        <v>138940</v>
      </c>
    </row>
    <row r="31" spans="1:14" s="68" customFormat="1" ht="22.5" customHeight="1">
      <c r="A31" s="62"/>
      <c r="B31" s="63" t="s">
        <v>26</v>
      </c>
      <c r="C31" s="62">
        <f>D32/C30</f>
        <v>241.27811038226028</v>
      </c>
      <c r="D31" s="64" t="s">
        <v>24</v>
      </c>
      <c r="E31" s="62">
        <f>F32/E30</f>
        <v>111.11111111111113</v>
      </c>
      <c r="F31" s="64" t="s">
        <v>24</v>
      </c>
      <c r="G31" s="62"/>
      <c r="H31" s="65" t="s">
        <v>24</v>
      </c>
      <c r="I31" s="53"/>
      <c r="J31" s="66"/>
      <c r="K31" s="67"/>
      <c r="L31" s="67"/>
      <c r="M31" s="53"/>
      <c r="N31" s="53"/>
    </row>
    <row r="32" spans="1:14" s="77" customFormat="1" ht="20.25" customHeight="1" thickBot="1">
      <c r="A32" s="69"/>
      <c r="B32" s="70" t="s">
        <v>27</v>
      </c>
      <c r="C32" s="71" t="s">
        <v>24</v>
      </c>
      <c r="D32" s="72">
        <f>$I32*C23</f>
        <v>353844</v>
      </c>
      <c r="E32" s="71" t="s">
        <v>24</v>
      </c>
      <c r="F32" s="72">
        <f>$I32*E23</f>
        <v>39316</v>
      </c>
      <c r="G32" s="71" t="s">
        <v>24</v>
      </c>
      <c r="H32" s="73">
        <f>$I32*G23</f>
        <v>0</v>
      </c>
      <c r="I32" s="74">
        <f>ROUND(I$8*I23,0)</f>
        <v>393160</v>
      </c>
      <c r="J32" s="75"/>
      <c r="K32" s="76"/>
      <c r="L32" s="76"/>
      <c r="M32" s="74">
        <f>ROUND(M$8*M23,0)+1</f>
        <v>254220</v>
      </c>
      <c r="N32" s="74">
        <f>I32-M32</f>
        <v>138940</v>
      </c>
    </row>
    <row r="33" spans="1:12" s="83" customFormat="1" ht="12.75">
      <c r="A33" s="78"/>
      <c r="B33" s="79"/>
      <c r="C33" s="78"/>
      <c r="D33" s="80"/>
      <c r="E33" s="78"/>
      <c r="F33" s="80"/>
      <c r="G33" s="78"/>
      <c r="H33" s="80"/>
      <c r="I33" s="81"/>
      <c r="J33" s="82"/>
      <c r="K33" s="82"/>
      <c r="L33" s="82"/>
    </row>
    <row r="34" spans="1:8" ht="13.5" thickBot="1">
      <c r="A34" s="84"/>
      <c r="B34" s="85"/>
      <c r="C34" s="86"/>
      <c r="D34" s="86"/>
      <c r="E34" s="86"/>
      <c r="F34" s="86"/>
      <c r="G34" s="86"/>
      <c r="H34" s="86"/>
    </row>
    <row r="35" spans="1:14" s="9" customFormat="1" ht="18" customHeight="1">
      <c r="A35" s="20" t="s">
        <v>5</v>
      </c>
      <c r="B35" s="21" t="s">
        <v>34</v>
      </c>
      <c r="C35" s="87"/>
      <c r="D35" s="88"/>
      <c r="E35" s="87"/>
      <c r="F35" s="88"/>
      <c r="G35" s="87"/>
      <c r="H35" s="89"/>
      <c r="I35" s="25" t="s">
        <v>10</v>
      </c>
      <c r="J35" s="26" t="s">
        <v>11</v>
      </c>
      <c r="K35" s="27" t="s">
        <v>12</v>
      </c>
      <c r="L35" s="27" t="s">
        <v>13</v>
      </c>
      <c r="M35" s="25" t="s">
        <v>10</v>
      </c>
      <c r="N35" s="25" t="s">
        <v>10</v>
      </c>
    </row>
    <row r="36" spans="1:14" s="9" customFormat="1" ht="16.5" customHeight="1" thickBot="1">
      <c r="A36" s="28"/>
      <c r="B36" s="29"/>
      <c r="C36" s="90"/>
      <c r="D36" s="91"/>
      <c r="E36" s="90"/>
      <c r="F36" s="91"/>
      <c r="G36" s="90"/>
      <c r="H36" s="92"/>
      <c r="I36" s="33">
        <v>0.016</v>
      </c>
      <c r="J36" s="26"/>
      <c r="K36" s="27"/>
      <c r="L36" s="27"/>
      <c r="M36" s="33">
        <v>0.016</v>
      </c>
      <c r="N36" s="33">
        <v>0.016</v>
      </c>
    </row>
    <row r="37" spans="1:14" s="40" customFormat="1" ht="81.75" customHeight="1">
      <c r="A37" s="34"/>
      <c r="B37" s="35"/>
      <c r="C37" s="36" t="s">
        <v>14</v>
      </c>
      <c r="D37" s="36" t="s">
        <v>15</v>
      </c>
      <c r="E37" s="36" t="s">
        <v>14</v>
      </c>
      <c r="F37" s="36" t="s">
        <v>15</v>
      </c>
      <c r="G37" s="36"/>
      <c r="H37" s="37"/>
      <c r="I37" s="38" t="s">
        <v>16</v>
      </c>
      <c r="J37" s="26"/>
      <c r="K37" s="27"/>
      <c r="L37" s="27"/>
      <c r="M37" s="39" t="s">
        <v>17</v>
      </c>
      <c r="N37" s="39" t="s">
        <v>18</v>
      </c>
    </row>
    <row r="38" spans="1:14" s="48" customFormat="1" ht="12.75">
      <c r="A38" s="41">
        <v>0</v>
      </c>
      <c r="B38" s="42">
        <v>1</v>
      </c>
      <c r="C38" s="43">
        <v>2</v>
      </c>
      <c r="D38" s="43">
        <v>3</v>
      </c>
      <c r="E38" s="43">
        <v>4</v>
      </c>
      <c r="F38" s="43">
        <v>5</v>
      </c>
      <c r="G38" s="43">
        <v>6</v>
      </c>
      <c r="H38" s="44">
        <v>7</v>
      </c>
      <c r="I38" s="45" t="s">
        <v>19</v>
      </c>
      <c r="J38" s="46"/>
      <c r="K38" s="47"/>
      <c r="L38" s="47"/>
      <c r="M38" s="45">
        <v>9</v>
      </c>
      <c r="N38" s="45">
        <v>10</v>
      </c>
    </row>
    <row r="39" spans="1:14" s="9" customFormat="1" ht="27" customHeight="1">
      <c r="A39" s="49">
        <v>1</v>
      </c>
      <c r="B39" s="50" t="s">
        <v>30</v>
      </c>
      <c r="C39" s="51"/>
      <c r="D39" s="52"/>
      <c r="E39" s="51"/>
      <c r="F39" s="52"/>
      <c r="G39" s="51"/>
      <c r="H39" s="52"/>
      <c r="I39" s="93">
        <f>ROUND(I8*I36,0)+1</f>
        <v>14353</v>
      </c>
      <c r="J39" s="54"/>
      <c r="K39" s="55"/>
      <c r="L39" s="55"/>
      <c r="M39" s="93">
        <f>ROUND(ROUND(M8*M36,0)/2,0)*2</f>
        <v>9280</v>
      </c>
      <c r="N39" s="93">
        <f>I39-M39</f>
        <v>5073</v>
      </c>
    </row>
    <row r="40" ht="23.25" customHeight="1">
      <c r="J40" s="95" t="e">
        <f>SUM(#REF!)</f>
        <v>#REF!</v>
      </c>
    </row>
    <row r="41" spans="1:3" ht="12.75" hidden="1">
      <c r="A41" s="16" t="s">
        <v>35</v>
      </c>
      <c r="B41" s="16"/>
      <c r="C41" s="16"/>
    </row>
    <row r="42" ht="6" customHeight="1" hidden="1" thickBot="1"/>
    <row r="43" spans="1:14" s="9" customFormat="1" ht="18" customHeight="1" hidden="1">
      <c r="A43" s="20" t="s">
        <v>5</v>
      </c>
      <c r="B43" s="21"/>
      <c r="C43" s="87"/>
      <c r="D43" s="88"/>
      <c r="E43" s="87"/>
      <c r="F43" s="88"/>
      <c r="G43" s="87"/>
      <c r="H43" s="89"/>
      <c r="I43" s="96"/>
      <c r="J43" s="97" t="s">
        <v>11</v>
      </c>
      <c r="K43" s="97" t="s">
        <v>12</v>
      </c>
      <c r="L43" s="97" t="s">
        <v>13</v>
      </c>
      <c r="M43" s="98"/>
      <c r="N43" s="99"/>
    </row>
    <row r="44" spans="1:14" s="9" customFormat="1" ht="16.5" customHeight="1" hidden="1">
      <c r="A44" s="28"/>
      <c r="B44" s="29"/>
      <c r="C44" s="90"/>
      <c r="D44" s="91"/>
      <c r="E44" s="90"/>
      <c r="F44" s="91"/>
      <c r="G44" s="90"/>
      <c r="H44" s="92"/>
      <c r="I44" s="100"/>
      <c r="J44" s="101"/>
      <c r="K44" s="101"/>
      <c r="L44" s="101"/>
      <c r="M44" s="102"/>
      <c r="N44" s="103"/>
    </row>
    <row r="45" spans="1:14" s="40" customFormat="1" ht="81.75" customHeight="1" hidden="1">
      <c r="A45" s="34"/>
      <c r="B45" s="35"/>
      <c r="C45" s="36"/>
      <c r="D45" s="36"/>
      <c r="E45" s="36"/>
      <c r="F45" s="36"/>
      <c r="G45" s="36"/>
      <c r="H45" s="37"/>
      <c r="I45" s="100" t="s">
        <v>36</v>
      </c>
      <c r="J45" s="101"/>
      <c r="K45" s="101"/>
      <c r="L45" s="101"/>
      <c r="M45" s="102" t="s">
        <v>17</v>
      </c>
      <c r="N45" s="103" t="s">
        <v>18</v>
      </c>
    </row>
    <row r="46" spans="1:14" s="48" customFormat="1" ht="12.75" hidden="1">
      <c r="A46" s="41">
        <v>0</v>
      </c>
      <c r="B46" s="42">
        <v>1</v>
      </c>
      <c r="C46" s="43">
        <v>2</v>
      </c>
      <c r="D46" s="43">
        <v>3</v>
      </c>
      <c r="E46" s="43">
        <v>4</v>
      </c>
      <c r="F46" s="43">
        <v>5</v>
      </c>
      <c r="G46" s="43">
        <v>6</v>
      </c>
      <c r="H46" s="44">
        <v>7</v>
      </c>
      <c r="I46" s="104" t="s">
        <v>19</v>
      </c>
      <c r="J46" s="47"/>
      <c r="K46" s="47"/>
      <c r="L46" s="47"/>
      <c r="M46" s="105">
        <v>9</v>
      </c>
      <c r="N46" s="106">
        <v>10</v>
      </c>
    </row>
    <row r="47" spans="1:14" s="8" customFormat="1" ht="20.25" customHeight="1" hidden="1">
      <c r="A47" s="107">
        <v>1</v>
      </c>
      <c r="B47" s="50" t="s">
        <v>37</v>
      </c>
      <c r="C47" s="52"/>
      <c r="D47" s="52"/>
      <c r="E47" s="52"/>
      <c r="F47" s="52"/>
      <c r="G47" s="52"/>
      <c r="H47" s="108"/>
      <c r="I47" s="109"/>
      <c r="J47" s="61"/>
      <c r="K47" s="61"/>
      <c r="L47" s="61"/>
      <c r="M47" s="110"/>
      <c r="N47" s="111"/>
    </row>
    <row r="48" spans="1:14" s="119" customFormat="1" ht="20.25" customHeight="1" hidden="1" thickBot="1">
      <c r="A48" s="112">
        <v>2</v>
      </c>
      <c r="B48" s="113" t="s">
        <v>38</v>
      </c>
      <c r="C48" s="112"/>
      <c r="D48" s="112"/>
      <c r="E48" s="112"/>
      <c r="F48" s="112"/>
      <c r="G48" s="112"/>
      <c r="H48" s="114"/>
      <c r="I48" s="115"/>
      <c r="J48" s="116"/>
      <c r="K48" s="116"/>
      <c r="L48" s="116"/>
      <c r="M48" s="117"/>
      <c r="N48" s="118"/>
    </row>
    <row r="50" spans="2:9" ht="24.75" customHeight="1">
      <c r="B50" s="120" t="s">
        <v>39</v>
      </c>
      <c r="C50" s="120"/>
      <c r="D50" s="120"/>
      <c r="E50" s="120"/>
      <c r="F50" s="120"/>
      <c r="I50" s="3">
        <v>897012</v>
      </c>
    </row>
    <row r="51" spans="2:6" ht="15" customHeight="1">
      <c r="B51" s="120"/>
      <c r="C51" s="120"/>
      <c r="D51" s="120"/>
      <c r="E51" s="120"/>
      <c r="F51" s="120"/>
    </row>
    <row r="52" spans="2:14" ht="16.5" customHeight="1">
      <c r="B52" s="121" t="s">
        <v>40</v>
      </c>
      <c r="C52" s="121"/>
      <c r="D52" s="121"/>
      <c r="E52" s="121"/>
      <c r="F52" s="121"/>
      <c r="I52" s="18">
        <f>SUM(I50:I51)</f>
        <v>897012</v>
      </c>
      <c r="M52" s="122">
        <f>I52-N52</f>
        <v>580012</v>
      </c>
      <c r="N52" s="122">
        <v>317000</v>
      </c>
    </row>
    <row r="53" spans="2:4" ht="15" customHeight="1">
      <c r="B53" s="123"/>
      <c r="C53" s="123"/>
      <c r="D53" s="123"/>
    </row>
    <row r="54" ht="12.75">
      <c r="G54" s="124" t="s">
        <v>41</v>
      </c>
    </row>
    <row r="55" spans="7:14" ht="12.75">
      <c r="G55" s="124"/>
      <c r="I55" s="125">
        <f aca="true" t="shared" si="3" ref="I55:N55">I48+I47+I39+I32+I20</f>
        <v>897012</v>
      </c>
      <c r="J55" s="125">
        <f t="shared" si="3"/>
        <v>0</v>
      </c>
      <c r="K55" s="125">
        <f t="shared" si="3"/>
        <v>0</v>
      </c>
      <c r="L55" s="125">
        <f t="shared" si="3"/>
        <v>0</v>
      </c>
      <c r="M55" s="125">
        <f t="shared" si="3"/>
        <v>580012</v>
      </c>
      <c r="N55" s="125">
        <f t="shared" si="3"/>
        <v>317000</v>
      </c>
    </row>
  </sheetData>
  <mergeCells count="52">
    <mergeCell ref="A4:L4"/>
    <mergeCell ref="A8:C8"/>
    <mergeCell ref="J10:J12"/>
    <mergeCell ref="K10:K12"/>
    <mergeCell ref="L10:L12"/>
    <mergeCell ref="A7:H7"/>
    <mergeCell ref="B10:B12"/>
    <mergeCell ref="A10:A12"/>
    <mergeCell ref="C11:D11"/>
    <mergeCell ref="C10:D10"/>
    <mergeCell ref="A22:A24"/>
    <mergeCell ref="B22:B24"/>
    <mergeCell ref="C22:D22"/>
    <mergeCell ref="E22:F22"/>
    <mergeCell ref="A35:A37"/>
    <mergeCell ref="B35:B37"/>
    <mergeCell ref="C35:D35"/>
    <mergeCell ref="E35:F35"/>
    <mergeCell ref="G10:H10"/>
    <mergeCell ref="G11:H11"/>
    <mergeCell ref="E10:F10"/>
    <mergeCell ref="E11:F11"/>
    <mergeCell ref="J22:J24"/>
    <mergeCell ref="K22:K24"/>
    <mergeCell ref="L22:L24"/>
    <mergeCell ref="C23:D23"/>
    <mergeCell ref="E23:F23"/>
    <mergeCell ref="G23:H23"/>
    <mergeCell ref="G22:H22"/>
    <mergeCell ref="J35:J37"/>
    <mergeCell ref="K35:K37"/>
    <mergeCell ref="L35:L37"/>
    <mergeCell ref="C36:D36"/>
    <mergeCell ref="E36:F36"/>
    <mergeCell ref="G36:H36"/>
    <mergeCell ref="G35:H35"/>
    <mergeCell ref="A41:C41"/>
    <mergeCell ref="A43:A45"/>
    <mergeCell ref="B43:B45"/>
    <mergeCell ref="C43:D43"/>
    <mergeCell ref="L43:L45"/>
    <mergeCell ref="C44:D44"/>
    <mergeCell ref="E44:F44"/>
    <mergeCell ref="G44:H44"/>
    <mergeCell ref="E43:F43"/>
    <mergeCell ref="G43:H43"/>
    <mergeCell ref="J43:J45"/>
    <mergeCell ref="K43:K45"/>
    <mergeCell ref="B53:D53"/>
    <mergeCell ref="B50:F50"/>
    <mergeCell ref="B51:F51"/>
    <mergeCell ref="B52:F52"/>
  </mergeCells>
  <printOptions horizontalCentered="1"/>
  <pageMargins left="0" right="0" top="0.25" bottom="0" header="0.24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HP_4</dc:creator>
  <cp:keywords/>
  <dc:description/>
  <cp:lastModifiedBy>HP_4</cp:lastModifiedBy>
  <dcterms:created xsi:type="dcterms:W3CDTF">2021-10-18T12:26:26Z</dcterms:created>
  <dcterms:modified xsi:type="dcterms:W3CDTF">2021-10-18T12:28:02Z</dcterms:modified>
  <cp:category/>
  <cp:version/>
  <cp:contentType/>
  <cp:contentStatus/>
</cp:coreProperties>
</file>